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4" activeTab="2"/>
  </bookViews>
  <sheets>
    <sheet name="ORÇAMENTO" sheetId="1" r:id="rId1"/>
    <sheet name="COTAÇÕES" sheetId="2" r:id="rId2"/>
    <sheet name="Cronograma Físico-Financeiro" sheetId="3" r:id="rId3"/>
  </sheets>
  <definedNames>
    <definedName name="_xlnm.Print_Area" localSheetId="1">'COTAÇÕES'!$A$1:$K$19</definedName>
    <definedName name="_xlnm.Print_Area" localSheetId="2">'Cronograma Físico-Financeiro'!$A$1:$S$18</definedName>
    <definedName name="_xlnm.Print_Area" localSheetId="0">'ORÇAMENTO'!$A$1:$M$17</definedName>
    <definedName name="_xlnm.Print_Titles" localSheetId="1">'COTAÇÕES'!$1:$10</definedName>
    <definedName name="_xlnm.Print_Titles" localSheetId="2">'Cronograma Físico-Financeiro'!$A:$B,'Cronograma Físico-Financeiro'!$1:$12</definedName>
    <definedName name="_xlnm.Print_Titles" localSheetId="0">'ORÇAMENTO'!$1:$12</definedName>
  </definedNames>
  <calcPr fullCalcOnLoad="1"/>
</workbook>
</file>

<file path=xl/sharedStrings.xml><?xml version="1.0" encoding="utf-8"?>
<sst xmlns="http://schemas.openxmlformats.org/spreadsheetml/2006/main" count="131" uniqueCount="72">
  <si>
    <t>CÓDIGO</t>
  </si>
  <si>
    <t>Unidade</t>
  </si>
  <si>
    <t>DESCRIÇÃO</t>
  </si>
  <si>
    <t>DISCRIMINAÇÃO</t>
  </si>
  <si>
    <t xml:space="preserve">                                                       Processo Eletrônico: XXXX</t>
  </si>
  <si>
    <t>ORÇAMENTO</t>
  </si>
  <si>
    <t>ITEM</t>
  </si>
  <si>
    <t>Mês 1</t>
  </si>
  <si>
    <t>Mês 2</t>
  </si>
  <si>
    <t>PREFEITURA MUNICIPAL DE PORTO ALEGRE</t>
  </si>
  <si>
    <t>TIPO</t>
  </si>
  <si>
    <t>Quant. Total</t>
  </si>
  <si>
    <t>COTAÇÃO</t>
  </si>
  <si>
    <t>C1</t>
  </si>
  <si>
    <t>BDI não desonerado
(Mão-Obra)</t>
  </si>
  <si>
    <t>BDI não desonerado
(Material / Equip.)</t>
  </si>
  <si>
    <t>Mão-Obra
BDI Não Deson.</t>
  </si>
  <si>
    <t>Material + Equip.
BDI Não Deson.</t>
  </si>
  <si>
    <t>COTAÇÕES</t>
  </si>
  <si>
    <t>FORNECEDOR</t>
  </si>
  <si>
    <t>CNPJ</t>
  </si>
  <si>
    <t>CONTATO</t>
  </si>
  <si>
    <t>TELEFONE</t>
  </si>
  <si>
    <t>DATA DA COTAÇÃO</t>
  </si>
  <si>
    <t>VALOR DA COTAÇÃO</t>
  </si>
  <si>
    <t xml:space="preserve">MEDIANA </t>
  </si>
  <si>
    <t>MÉDIA</t>
  </si>
  <si>
    <t>VALOR ADOTADO</t>
  </si>
  <si>
    <t>CRONOGRAMA FÍSICO FINANCEIRO</t>
  </si>
  <si>
    <t>%</t>
  </si>
  <si>
    <t>Custo (R$)</t>
  </si>
  <si>
    <t>Total</t>
  </si>
  <si>
    <t>Preço Total c/ BDI (R$)</t>
  </si>
  <si>
    <t>AEROGEO</t>
  </si>
  <si>
    <t>ENCOP</t>
  </si>
  <si>
    <t>LOTES</t>
  </si>
  <si>
    <t>Serviço: Levantamento Topográfico, Projeto Urbanístico e Cadastro Socail</t>
  </si>
  <si>
    <t>PROJETO URBANÍSTICO</t>
  </si>
  <si>
    <t>C2</t>
  </si>
  <si>
    <t>Mão-Obra c/ BDI
(não desonerado)</t>
  </si>
  <si>
    <t>Material + Equip. c/BDI
(não desonerado)</t>
  </si>
  <si>
    <t>Preço Unitário com BDI</t>
  </si>
  <si>
    <t>LEVANTAMENTO TOPOGRÁFICO</t>
  </si>
  <si>
    <t>Mês 3</t>
  </si>
  <si>
    <t>Mês 4</t>
  </si>
  <si>
    <t>Mês 5</t>
  </si>
  <si>
    <t>Mês 6</t>
  </si>
  <si>
    <t>Mês 7</t>
  </si>
  <si>
    <t>Mês 8</t>
  </si>
  <si>
    <t>Custo Total</t>
  </si>
  <si>
    <t>88.705.447/0001-07</t>
  </si>
  <si>
    <t>92.853.498/0001-53</t>
  </si>
  <si>
    <t>Milton Dupont</t>
  </si>
  <si>
    <t>Luciano Bezerra</t>
  </si>
  <si>
    <t>(51) 3248.5833</t>
  </si>
  <si>
    <t>(51) 3028.4799</t>
  </si>
  <si>
    <t>02.592.497/0001-00</t>
  </si>
  <si>
    <t>PIRES SS</t>
  </si>
  <si>
    <t>(51) 3321.1263</t>
  </si>
  <si>
    <t>Luiz Fernando Pires</t>
  </si>
  <si>
    <t>C3</t>
  </si>
  <si>
    <t>CADASTRO SOCIAL</t>
  </si>
  <si>
    <t xml:space="preserve">CADASTRO SOCIAL </t>
  </si>
  <si>
    <t>Responsável Técnico: Luciano Saldaha Varela - CREA 59.600</t>
  </si>
  <si>
    <t xml:space="preserve"> </t>
  </si>
  <si>
    <t>Serviço: Levantamento Topográfico, Projeto Urbanístico e Cadastro Social</t>
  </si>
  <si>
    <t xml:space="preserve">Total
</t>
  </si>
  <si>
    <t>Referência: Julho 2021</t>
  </si>
  <si>
    <t>Processo Eletrônico: 21.0.000043833-0</t>
  </si>
  <si>
    <t>Local: Loteamento Fernando Wagner</t>
  </si>
  <si>
    <t>Porto Alegre, 22 de setembro de 2021</t>
  </si>
  <si>
    <t>Local:  Loteamento Fernando Wagner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</si>
</sst>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0.00000000"/>
    <numFmt numFmtId="172" formatCode="_(* #,##0.00_);_(* \(#,##0.00\);_(* &quot;-&quot;??_);_(@_)"/>
    <numFmt numFmtId="173" formatCode="&quot;SINAPI&quot;\ 0.00%"/>
    <numFmt numFmtId="174" formatCode="&quot;SINAPI&quot;\ 000.00%"/>
    <numFmt numFmtId="175" formatCode="0.00000"/>
    <numFmt numFmtId="176" formatCode="0.0000000"/>
    <numFmt numFmtId="177" formatCode="_-* #,##0.0000000_-;\-* #,##0.0000000_-;_-* &quot;-&quot;???????_-;_-@_-"/>
    <numFmt numFmtId="178" formatCode="[$-416]dddd\,\ d&quot; de &quot;mmmm&quot; de &quot;yyyy"/>
    <numFmt numFmtId="179" formatCode="#,##0.00_ ;\-#,##0.00\ "/>
    <numFmt numFmtId="180" formatCode="0.000%"/>
    <numFmt numFmtId="181" formatCode="0.0%"/>
    <numFmt numFmtId="182" formatCode="&quot;R$&quot;#,##0.00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</numFmts>
  <fonts count="46">
    <font>
      <sz val="11"/>
      <color indexed="8"/>
      <name val="Calibri"/>
      <family val="0"/>
    </font>
    <font>
      <sz val="8"/>
      <color indexed="8"/>
      <name val="Arial"/>
      <family val="2"/>
    </font>
    <font>
      <sz val="10"/>
      <name val="Times New Roman"/>
      <family val="1"/>
    </font>
    <font>
      <b/>
      <u val="single"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14"/>
      <color indexed="8"/>
      <name val="Calibri"/>
      <family val="2"/>
    </font>
    <font>
      <sz val="14"/>
      <name val="MS Sans Serif"/>
      <family val="2"/>
    </font>
    <font>
      <b/>
      <u val="single"/>
      <sz val="14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medium"/>
      <right style="hair"/>
      <top style="medium"/>
      <bottom style="medium"/>
    </border>
    <border>
      <left style="hair"/>
      <right style="medium"/>
      <top/>
      <bottom style="medium"/>
    </border>
    <border>
      <left style="hair"/>
      <right/>
      <top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6">
    <xf numFmtId="0" fontId="0" fillId="0" borderId="0" xfId="0" applyAlignment="1" applyProtection="1">
      <alignment vertical="top"/>
      <protection locked="0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0" fontId="2" fillId="33" borderId="0" xfId="52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3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10" fontId="2" fillId="33" borderId="10" xfId="52" applyNumberFormat="1" applyFont="1" applyFill="1" applyBorder="1" applyAlignment="1">
      <alignment horizontal="right"/>
    </xf>
    <xf numFmtId="43" fontId="4" fillId="0" borderId="19" xfId="66" applyFont="1" applyFill="1" applyBorder="1" applyAlignment="1">
      <alignment horizontal="center" vertical="center" wrapText="1"/>
    </xf>
    <xf numFmtId="17" fontId="2" fillId="33" borderId="0" xfId="0" applyNumberFormat="1" applyFont="1" applyFill="1" applyBorder="1" applyAlignment="1">
      <alignment horizontal="left"/>
    </xf>
    <xf numFmtId="170" fontId="7" fillId="0" borderId="0" xfId="0" applyNumberFormat="1" applyFont="1" applyBorder="1" applyAlignment="1">
      <alignment/>
    </xf>
    <xf numFmtId="43" fontId="4" fillId="0" borderId="20" xfId="66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left" vertical="center"/>
    </xf>
    <xf numFmtId="0" fontId="1" fillId="33" borderId="21" xfId="0" applyFont="1" applyFill="1" applyBorder="1" applyAlignment="1">
      <alignment horizontal="center" vertical="center"/>
    </xf>
    <xf numFmtId="172" fontId="7" fillId="33" borderId="21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9" fillId="34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70" fontId="10" fillId="35" borderId="23" xfId="66" applyNumberFormat="1" applyFont="1" applyFill="1" applyBorder="1" applyAlignment="1">
      <alignment horizontal="right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vertical="center"/>
    </xf>
    <xf numFmtId="172" fontId="7" fillId="6" borderId="20" xfId="66" applyNumberFormat="1" applyFont="1" applyFill="1" applyBorder="1" applyAlignment="1">
      <alignment horizontal="center" vertical="center" wrapText="1"/>
    </xf>
    <xf numFmtId="172" fontId="7" fillId="6" borderId="24" xfId="66" applyNumberFormat="1" applyFont="1" applyFill="1" applyBorder="1" applyAlignment="1">
      <alignment horizontal="center" vertical="center" wrapText="1"/>
    </xf>
    <xf numFmtId="10" fontId="7" fillId="6" borderId="21" xfId="0" applyNumberFormat="1" applyFont="1" applyFill="1" applyBorder="1" applyAlignment="1">
      <alignment vertical="center"/>
    </xf>
    <xf numFmtId="172" fontId="7" fillId="6" borderId="21" xfId="0" applyNumberFormat="1" applyFont="1" applyFill="1" applyBorder="1" applyAlignment="1">
      <alignment vertical="center"/>
    </xf>
    <xf numFmtId="172" fontId="7" fillId="0" borderId="21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6" fillId="36" borderId="26" xfId="0" applyFont="1" applyFill="1" applyBorder="1" applyAlignment="1">
      <alignment vertical="center"/>
    </xf>
    <xf numFmtId="14" fontId="7" fillId="0" borderId="25" xfId="0" applyNumberFormat="1" applyFont="1" applyFill="1" applyBorder="1" applyAlignment="1">
      <alignment vertical="center"/>
    </xf>
    <xf numFmtId="166" fontId="7" fillId="0" borderId="25" xfId="0" applyNumberFormat="1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72" fontId="7" fillId="0" borderId="24" xfId="0" applyNumberFormat="1" applyFont="1" applyFill="1" applyBorder="1" applyAlignment="1">
      <alignment horizontal="center" vertical="center"/>
    </xf>
    <xf numFmtId="14" fontId="7" fillId="0" borderId="27" xfId="0" applyNumberFormat="1" applyFont="1" applyFill="1" applyBorder="1" applyAlignment="1">
      <alignment vertical="center"/>
    </xf>
    <xf numFmtId="166" fontId="7" fillId="0" borderId="27" xfId="0" applyNumberFormat="1" applyFont="1" applyFill="1" applyBorder="1" applyAlignment="1">
      <alignment vertical="center"/>
    </xf>
    <xf numFmtId="14" fontId="7" fillId="0" borderId="28" xfId="0" applyNumberFormat="1" applyFont="1" applyFill="1" applyBorder="1" applyAlignment="1">
      <alignment vertical="center"/>
    </xf>
    <xf numFmtId="170" fontId="7" fillId="0" borderId="28" xfId="0" applyNumberFormat="1" applyFont="1" applyFill="1" applyBorder="1" applyAlignment="1">
      <alignment vertical="center"/>
    </xf>
    <xf numFmtId="170" fontId="6" fillId="35" borderId="29" xfId="66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170" fontId="6" fillId="33" borderId="13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70" fontId="6" fillId="35" borderId="29" xfId="66" applyNumberFormat="1" applyFont="1" applyFill="1" applyBorder="1" applyAlignment="1">
      <alignment horizontal="center" vertical="center" wrapText="1"/>
    </xf>
    <xf numFmtId="170" fontId="6" fillId="33" borderId="30" xfId="45" applyNumberFormat="1" applyFont="1" applyFill="1" applyBorder="1" applyAlignment="1">
      <alignment horizontal="center" vertical="center" wrapText="1"/>
    </xf>
    <xf numFmtId="170" fontId="6" fillId="35" borderId="31" xfId="66" applyNumberFormat="1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170" fontId="10" fillId="35" borderId="32" xfId="66" applyNumberFormat="1" applyFont="1" applyFill="1" applyBorder="1" applyAlignment="1">
      <alignment horizontal="right" vertical="center" wrapText="1"/>
    </xf>
    <xf numFmtId="170" fontId="10" fillId="35" borderId="33" xfId="66" applyNumberFormat="1" applyFont="1" applyFill="1" applyBorder="1" applyAlignment="1">
      <alignment horizontal="right" vertical="center" wrapText="1"/>
    </xf>
    <xf numFmtId="170" fontId="2" fillId="33" borderId="0" xfId="0" applyNumberFormat="1" applyFont="1" applyFill="1" applyBorder="1" applyAlignment="1">
      <alignment/>
    </xf>
    <xf numFmtId="172" fontId="7" fillId="6" borderId="34" xfId="66" applyNumberFormat="1" applyFont="1" applyFill="1" applyBorder="1" applyAlignment="1">
      <alignment horizontal="center" vertical="center" wrapText="1"/>
    </xf>
    <xf numFmtId="10" fontId="7" fillId="6" borderId="35" xfId="0" applyNumberFormat="1" applyFont="1" applyFill="1" applyBorder="1" applyAlignment="1">
      <alignment vertical="center"/>
    </xf>
    <xf numFmtId="0" fontId="11" fillId="34" borderId="26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2" fillId="33" borderId="17" xfId="0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170" fontId="7" fillId="6" borderId="13" xfId="45" applyNumberFormat="1" applyFont="1" applyFill="1" applyBorder="1" applyAlignment="1">
      <alignment horizontal="right" vertical="center" wrapText="1"/>
    </xf>
    <xf numFmtId="43" fontId="4" fillId="0" borderId="36" xfId="66" applyFont="1" applyFill="1" applyBorder="1" applyAlignment="1">
      <alignment horizontal="center" vertical="center" wrapText="1"/>
    </xf>
    <xf numFmtId="43" fontId="4" fillId="0" borderId="37" xfId="66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/>
    </xf>
    <xf numFmtId="172" fontId="7" fillId="33" borderId="16" xfId="0" applyNumberFormat="1" applyFont="1" applyFill="1" applyBorder="1" applyAlignment="1">
      <alignment vertical="center"/>
    </xf>
    <xf numFmtId="10" fontId="7" fillId="6" borderId="16" xfId="0" applyNumberFormat="1" applyFont="1" applyFill="1" applyBorder="1" applyAlignment="1">
      <alignment vertical="center"/>
    </xf>
    <xf numFmtId="172" fontId="7" fillId="6" borderId="0" xfId="66" applyNumberFormat="1" applyFont="1" applyFill="1" applyBorder="1" applyAlignment="1">
      <alignment horizontal="center" vertical="center" wrapText="1"/>
    </xf>
    <xf numFmtId="170" fontId="6" fillId="37" borderId="12" xfId="0" applyNumberFormat="1" applyFont="1" applyFill="1" applyBorder="1" applyAlignment="1">
      <alignment horizontal="center" vertical="center"/>
    </xf>
    <xf numFmtId="10" fontId="6" fillId="37" borderId="33" xfId="0" applyNumberFormat="1" applyFont="1" applyFill="1" applyBorder="1" applyAlignment="1">
      <alignment horizontal="center" vertical="center"/>
    </xf>
    <xf numFmtId="10" fontId="6" fillId="37" borderId="33" xfId="66" applyNumberFormat="1" applyFont="1" applyFill="1" applyBorder="1" applyAlignment="1">
      <alignment horizontal="center" vertical="center" wrapText="1"/>
    </xf>
    <xf numFmtId="9" fontId="6" fillId="37" borderId="33" xfId="0" applyNumberFormat="1" applyFont="1" applyFill="1" applyBorder="1" applyAlignment="1">
      <alignment horizontal="center" vertical="center"/>
    </xf>
    <xf numFmtId="170" fontId="6" fillId="33" borderId="12" xfId="0" applyNumberFormat="1" applyFont="1" applyFill="1" applyBorder="1" applyAlignment="1">
      <alignment horizontal="center" vertical="center"/>
    </xf>
    <xf numFmtId="10" fontId="6" fillId="33" borderId="33" xfId="0" applyNumberFormat="1" applyFont="1" applyFill="1" applyBorder="1" applyAlignment="1">
      <alignment horizontal="center" vertical="center"/>
    </xf>
    <xf numFmtId="170" fontId="6" fillId="33" borderId="30" xfId="0" applyNumberFormat="1" applyFont="1" applyFill="1" applyBorder="1" applyAlignment="1">
      <alignment vertical="center"/>
    </xf>
    <xf numFmtId="170" fontId="6" fillId="33" borderId="33" xfId="0" applyNumberFormat="1" applyFont="1" applyFill="1" applyBorder="1" applyAlignment="1">
      <alignment horizontal="center" vertical="center"/>
    </xf>
    <xf numFmtId="170" fontId="6" fillId="33" borderId="30" xfId="66" applyNumberFormat="1" applyFont="1" applyFill="1" applyBorder="1" applyAlignment="1">
      <alignment horizontal="center" vertical="center" wrapText="1"/>
    </xf>
    <xf numFmtId="170" fontId="6" fillId="33" borderId="33" xfId="66" applyNumberFormat="1" applyFont="1" applyFill="1" applyBorder="1" applyAlignment="1">
      <alignment horizontal="center" vertical="center" wrapText="1"/>
    </xf>
    <xf numFmtId="10" fontId="6" fillId="33" borderId="30" xfId="45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170" fontId="6" fillId="37" borderId="13" xfId="0" applyNumberFormat="1" applyFont="1" applyFill="1" applyBorder="1" applyAlignment="1">
      <alignment horizontal="center" vertical="center"/>
    </xf>
    <xf numFmtId="170" fontId="6" fillId="33" borderId="38" xfId="66" applyNumberFormat="1" applyFont="1" applyFill="1" applyBorder="1" applyAlignment="1">
      <alignment horizontal="center" vertical="center" wrapText="1"/>
    </xf>
    <xf numFmtId="170" fontId="6" fillId="33" borderId="16" xfId="0" applyNumberFormat="1" applyFont="1" applyFill="1" applyBorder="1" applyAlignment="1">
      <alignment horizontal="right" vertical="center"/>
    </xf>
    <xf numFmtId="43" fontId="4" fillId="0" borderId="39" xfId="66" applyFont="1" applyFill="1" applyBorder="1" applyAlignment="1">
      <alignment horizontal="center" vertical="center" wrapText="1"/>
    </xf>
    <xf numFmtId="170" fontId="6" fillId="35" borderId="23" xfId="66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170" fontId="6" fillId="36" borderId="4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/>
    </xf>
    <xf numFmtId="0" fontId="6" fillId="36" borderId="41" xfId="0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170" fontId="6" fillId="0" borderId="1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1" fontId="1" fillId="33" borderId="25" xfId="0" applyNumberFormat="1" applyFont="1" applyFill="1" applyBorder="1" applyAlignment="1">
      <alignment horizontal="center" vertical="center"/>
    </xf>
    <xf numFmtId="172" fontId="7" fillId="33" borderId="25" xfId="0" applyNumberFormat="1" applyFont="1" applyFill="1" applyBorder="1" applyAlignment="1">
      <alignment horizontal="center" vertical="center"/>
    </xf>
    <xf numFmtId="14" fontId="7" fillId="33" borderId="25" xfId="0" applyNumberFormat="1" applyFont="1" applyFill="1" applyBorder="1" applyAlignment="1">
      <alignment vertical="center"/>
    </xf>
    <xf numFmtId="166" fontId="7" fillId="33" borderId="25" xfId="0" applyNumberFormat="1" applyFont="1" applyFill="1" applyBorder="1" applyAlignment="1">
      <alignment vertical="center"/>
    </xf>
    <xf numFmtId="0" fontId="1" fillId="33" borderId="24" xfId="0" applyFont="1" applyFill="1" applyBorder="1" applyAlignment="1">
      <alignment horizontal="center" vertical="center"/>
    </xf>
    <xf numFmtId="1" fontId="1" fillId="33" borderId="24" xfId="0" applyNumberFormat="1" applyFont="1" applyFill="1" applyBorder="1" applyAlignment="1">
      <alignment horizontal="center" vertical="center"/>
    </xf>
    <xf numFmtId="172" fontId="7" fillId="33" borderId="24" xfId="0" applyNumberFormat="1" applyFont="1" applyFill="1" applyBorder="1" applyAlignment="1">
      <alignment horizontal="center" vertical="center"/>
    </xf>
    <xf numFmtId="14" fontId="7" fillId="33" borderId="27" xfId="0" applyNumberFormat="1" applyFont="1" applyFill="1" applyBorder="1" applyAlignment="1">
      <alignment vertical="center"/>
    </xf>
    <xf numFmtId="166" fontId="7" fillId="33" borderId="27" xfId="0" applyNumberFormat="1" applyFont="1" applyFill="1" applyBorder="1" applyAlignment="1">
      <alignment vertical="center"/>
    </xf>
    <xf numFmtId="1" fontId="1" fillId="33" borderId="21" xfId="0" applyNumberFormat="1" applyFont="1" applyFill="1" applyBorder="1" applyAlignment="1">
      <alignment horizontal="center" vertical="center"/>
    </xf>
    <xf numFmtId="172" fontId="7" fillId="33" borderId="21" xfId="0" applyNumberFormat="1" applyFont="1" applyFill="1" applyBorder="1" applyAlignment="1">
      <alignment horizontal="center" vertical="center"/>
    </xf>
    <xf numFmtId="14" fontId="7" fillId="33" borderId="28" xfId="0" applyNumberFormat="1" applyFont="1" applyFill="1" applyBorder="1" applyAlignment="1">
      <alignment vertical="center"/>
    </xf>
    <xf numFmtId="170" fontId="7" fillId="33" borderId="28" xfId="0" applyNumberFormat="1" applyFont="1" applyFill="1" applyBorder="1" applyAlignment="1">
      <alignment vertical="center"/>
    </xf>
    <xf numFmtId="182" fontId="2" fillId="0" borderId="0" xfId="0" applyNumberFormat="1" applyFont="1" applyAlignment="1">
      <alignment/>
    </xf>
    <xf numFmtId="0" fontId="2" fillId="33" borderId="0" xfId="0" applyFont="1" applyFill="1" applyBorder="1" applyAlignment="1">
      <alignment horizontal="right" wrapText="1"/>
    </xf>
    <xf numFmtId="10" fontId="2" fillId="33" borderId="10" xfId="52" applyNumberFormat="1" applyFont="1" applyFill="1" applyBorder="1" applyAlignment="1">
      <alignment horizontal="left"/>
    </xf>
    <xf numFmtId="10" fontId="6" fillId="33" borderId="40" xfId="45" applyNumberFormat="1" applyFont="1" applyFill="1" applyBorder="1" applyAlignment="1">
      <alignment horizontal="center" vertical="center" wrapText="1"/>
    </xf>
    <xf numFmtId="182" fontId="2" fillId="0" borderId="0" xfId="0" applyNumberFormat="1" applyFont="1" applyBorder="1" applyAlignment="1">
      <alignment/>
    </xf>
    <xf numFmtId="0" fontId="4" fillId="6" borderId="22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43" fontId="4" fillId="6" borderId="25" xfId="66" applyFont="1" applyFill="1" applyBorder="1" applyAlignment="1">
      <alignment horizontal="center" vertical="center" wrapText="1"/>
    </xf>
    <xf numFmtId="43" fontId="4" fillId="6" borderId="28" xfId="66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horizontal="center" vertical="center"/>
    </xf>
    <xf numFmtId="0" fontId="5" fillId="38" borderId="46" xfId="0" applyFont="1" applyFill="1" applyBorder="1" applyAlignment="1">
      <alignment horizontal="center" vertical="center" wrapText="1"/>
    </xf>
    <xf numFmtId="0" fontId="5" fillId="38" borderId="47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0" fontId="7" fillId="0" borderId="48" xfId="0" applyNumberFormat="1" applyFont="1" applyFill="1" applyBorder="1" applyAlignment="1">
      <alignment horizontal="center" vertical="center"/>
    </xf>
    <xf numFmtId="170" fontId="7" fillId="0" borderId="49" xfId="0" applyNumberFormat="1" applyFont="1" applyFill="1" applyBorder="1" applyAlignment="1">
      <alignment horizontal="center" vertical="center"/>
    </xf>
    <xf numFmtId="170" fontId="7" fillId="0" borderId="32" xfId="0" applyNumberFormat="1" applyFont="1" applyFill="1" applyBorder="1" applyAlignment="1">
      <alignment horizontal="center" vertical="center"/>
    </xf>
    <xf numFmtId="170" fontId="6" fillId="0" borderId="22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70" fontId="6" fillId="0" borderId="17" xfId="0" applyNumberFormat="1" applyFont="1" applyFill="1" applyBorder="1" applyAlignment="1">
      <alignment horizontal="center" vertical="center"/>
    </xf>
    <xf numFmtId="170" fontId="7" fillId="0" borderId="25" xfId="0" applyNumberFormat="1" applyFont="1" applyFill="1" applyBorder="1" applyAlignment="1">
      <alignment horizontal="center" vertical="center"/>
    </xf>
    <xf numFmtId="170" fontId="7" fillId="0" borderId="50" xfId="0" applyNumberFormat="1" applyFont="1" applyFill="1" applyBorder="1" applyAlignment="1">
      <alignment horizontal="center" vertical="center"/>
    </xf>
    <xf numFmtId="170" fontId="7" fillId="0" borderId="28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170" fontId="6" fillId="33" borderId="22" xfId="0" applyNumberFormat="1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center"/>
    </xf>
    <xf numFmtId="170" fontId="6" fillId="33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0" fontId="7" fillId="33" borderId="25" xfId="0" applyNumberFormat="1" applyFont="1" applyFill="1" applyBorder="1" applyAlignment="1">
      <alignment horizontal="center" vertical="center"/>
    </xf>
    <xf numFmtId="170" fontId="7" fillId="33" borderId="50" xfId="0" applyNumberFormat="1" applyFont="1" applyFill="1" applyBorder="1" applyAlignment="1">
      <alignment horizontal="center" vertical="center"/>
    </xf>
    <xf numFmtId="170" fontId="7" fillId="33" borderId="28" xfId="0" applyNumberFormat="1" applyFont="1" applyFill="1" applyBorder="1" applyAlignment="1">
      <alignment horizontal="center" vertical="center"/>
    </xf>
    <xf numFmtId="170" fontId="7" fillId="33" borderId="48" xfId="0" applyNumberFormat="1" applyFont="1" applyFill="1" applyBorder="1" applyAlignment="1">
      <alignment horizontal="center" vertical="center"/>
    </xf>
    <xf numFmtId="170" fontId="7" fillId="33" borderId="49" xfId="0" applyNumberFormat="1" applyFont="1" applyFill="1" applyBorder="1" applyAlignment="1">
      <alignment horizontal="center" vertical="center"/>
    </xf>
    <xf numFmtId="170" fontId="7" fillId="33" borderId="32" xfId="0" applyNumberFormat="1" applyFont="1" applyFill="1" applyBorder="1" applyAlignment="1">
      <alignment horizontal="center" vertical="center"/>
    </xf>
    <xf numFmtId="43" fontId="4" fillId="0" borderId="36" xfId="66" applyFont="1" applyFill="1" applyBorder="1" applyAlignment="1">
      <alignment horizontal="center" vertical="center" wrapText="1"/>
    </xf>
    <xf numFmtId="43" fontId="4" fillId="0" borderId="37" xfId="66" applyFont="1" applyFill="1" applyBorder="1" applyAlignment="1">
      <alignment horizontal="center" vertical="center" wrapText="1"/>
    </xf>
    <xf numFmtId="43" fontId="4" fillId="0" borderId="53" xfId="66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center"/>
    </xf>
    <xf numFmtId="0" fontId="4" fillId="38" borderId="54" xfId="0" applyFont="1" applyFill="1" applyBorder="1" applyAlignment="1">
      <alignment horizontal="center" vertical="center"/>
    </xf>
    <xf numFmtId="0" fontId="4" fillId="38" borderId="55" xfId="0" applyFont="1" applyFill="1" applyBorder="1" applyAlignment="1">
      <alignment horizontal="center" vertical="center"/>
    </xf>
    <xf numFmtId="0" fontId="4" fillId="38" borderId="56" xfId="0" applyFont="1" applyFill="1" applyBorder="1" applyAlignment="1">
      <alignment horizontal="center" vertical="center" wrapText="1"/>
    </xf>
    <xf numFmtId="0" fontId="4" fillId="38" borderId="57" xfId="0" applyFont="1" applyFill="1" applyBorder="1" applyAlignment="1">
      <alignment horizontal="center" vertical="center" wrapText="1"/>
    </xf>
    <xf numFmtId="0" fontId="4" fillId="38" borderId="58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1" xfId="49"/>
    <cellStyle name="Normal 3" xfId="50"/>
    <cellStyle name="Nota" xfId="51"/>
    <cellStyle name="Percent" xfId="52"/>
    <cellStyle name="Saída" xfId="53"/>
    <cellStyle name="Comma [0]" xfId="54"/>
    <cellStyle name="Separador de milhares 4" xfId="55"/>
    <cellStyle name="Separador de milhares 5" xfId="56"/>
    <cellStyle name="Separador de milhares 6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3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E1" sqref="E1"/>
      <selection pane="bottomLeft" activeCell="D4" sqref="D4"/>
    </sheetView>
  </sheetViews>
  <sheetFormatPr defaultColWidth="9.140625" defaultRowHeight="15"/>
  <cols>
    <col min="1" max="1" width="12.7109375" style="3" customWidth="1"/>
    <col min="2" max="2" width="7.28125" style="3" customWidth="1"/>
    <col min="3" max="3" width="81.57421875" style="3" customWidth="1"/>
    <col min="4" max="7" width="12.7109375" style="3" customWidth="1"/>
    <col min="8" max="8" width="16.57421875" style="3" bestFit="1" customWidth="1"/>
    <col min="9" max="10" width="12.7109375" style="3" hidden="1" customWidth="1"/>
    <col min="11" max="11" width="15.7109375" style="3" hidden="1" customWidth="1"/>
    <col min="12" max="12" width="5.140625" style="3" hidden="1" customWidth="1"/>
    <col min="13" max="13" width="15.00390625" style="3" customWidth="1"/>
    <col min="14" max="14" width="10.28125" style="3" bestFit="1" customWidth="1"/>
    <col min="15" max="16384" width="9.140625" style="3" customWidth="1"/>
  </cols>
  <sheetData>
    <row r="1" spans="1:13" s="16" customFormat="1" ht="20.25" thickBot="1">
      <c r="A1" s="20"/>
      <c r="B1" s="20"/>
      <c r="C1" s="46" t="s">
        <v>9</v>
      </c>
      <c r="D1" s="21"/>
      <c r="E1" s="22"/>
      <c r="F1" s="22"/>
      <c r="G1" s="22"/>
      <c r="H1" s="22"/>
      <c r="I1" s="22"/>
      <c r="J1" s="22"/>
      <c r="K1" s="99"/>
      <c r="L1" s="99"/>
      <c r="M1" s="96"/>
    </row>
    <row r="2" spans="1:13" s="16" customFormat="1" ht="23.25" customHeight="1">
      <c r="A2" s="30"/>
      <c r="B2" s="30"/>
      <c r="C2" s="47"/>
      <c r="D2" s="17"/>
      <c r="E2" s="18"/>
      <c r="F2" s="18"/>
      <c r="G2" s="18"/>
      <c r="H2" s="18"/>
      <c r="I2" s="18"/>
      <c r="J2" s="18"/>
      <c r="K2" s="65"/>
      <c r="L2" s="78"/>
      <c r="M2" s="45" t="s">
        <v>70</v>
      </c>
    </row>
    <row r="3" spans="1:13" s="2" customFormat="1" ht="14.25" customHeight="1">
      <c r="A3" s="5"/>
      <c r="B3" s="5"/>
      <c r="C3" s="168" t="s">
        <v>65</v>
      </c>
      <c r="D3" s="9"/>
      <c r="E3" s="9"/>
      <c r="F3" s="9"/>
      <c r="G3" s="9"/>
      <c r="H3" s="9"/>
      <c r="I3" s="9"/>
      <c r="J3" s="93"/>
      <c r="K3" s="9"/>
      <c r="L3" s="9"/>
      <c r="M3" s="6"/>
    </row>
    <row r="4" spans="1:13" s="2" customFormat="1" ht="14.25" customHeight="1">
      <c r="A4" s="5"/>
      <c r="B4" s="5"/>
      <c r="C4" s="168"/>
      <c r="D4" s="5"/>
      <c r="E4" s="9"/>
      <c r="F4" s="9"/>
      <c r="G4" s="9"/>
      <c r="H4" s="9"/>
      <c r="I4" s="9"/>
      <c r="J4" s="9"/>
      <c r="K4" s="7"/>
      <c r="L4" s="3"/>
      <c r="M4" s="10"/>
    </row>
    <row r="5" spans="1:13" s="2" customFormat="1" ht="14.25" customHeight="1">
      <c r="A5" s="5"/>
      <c r="B5" s="5"/>
      <c r="C5" s="90" t="s">
        <v>69</v>
      </c>
      <c r="D5" s="9"/>
      <c r="E5" s="8"/>
      <c r="F5" s="8"/>
      <c r="G5" s="8"/>
      <c r="H5" s="156"/>
      <c r="I5" s="9"/>
      <c r="K5" s="8"/>
      <c r="L5" s="8"/>
      <c r="M5" s="157"/>
    </row>
    <row r="6" spans="1:13" s="2" customFormat="1" ht="14.25" customHeight="1">
      <c r="A6" s="5"/>
      <c r="B6" s="5"/>
      <c r="C6" s="90" t="s">
        <v>68</v>
      </c>
      <c r="D6" s="5"/>
      <c r="E6" s="9"/>
      <c r="F6" s="9"/>
      <c r="G6" s="9"/>
      <c r="H6" s="9"/>
      <c r="I6" s="9"/>
      <c r="K6" s="9"/>
      <c r="L6" s="9"/>
      <c r="M6" s="44"/>
    </row>
    <row r="7" spans="1:13" s="2" customFormat="1" ht="14.25" customHeight="1">
      <c r="A7" s="5"/>
      <c r="B7" s="5"/>
      <c r="C7" s="90"/>
      <c r="D7" s="9"/>
      <c r="E7" s="9"/>
      <c r="F7" s="5" t="s">
        <v>63</v>
      </c>
      <c r="G7" s="9"/>
      <c r="H7" s="9"/>
      <c r="I7" s="9"/>
      <c r="K7" s="9"/>
      <c r="L7" s="9"/>
      <c r="M7" s="31"/>
    </row>
    <row r="8" spans="1:13" s="2" customFormat="1" ht="14.25" customHeight="1">
      <c r="A8" s="5"/>
      <c r="B8" s="5"/>
      <c r="C8" s="169" t="s">
        <v>5</v>
      </c>
      <c r="D8" s="9"/>
      <c r="E8" s="9"/>
      <c r="F8" s="9"/>
      <c r="G8" s="9"/>
      <c r="I8" s="9"/>
      <c r="K8" s="5"/>
      <c r="L8" s="5"/>
      <c r="M8" s="31"/>
    </row>
    <row r="9" spans="1:13" s="1" customFormat="1" ht="14.25" customHeight="1">
      <c r="A9" s="25"/>
      <c r="B9" s="25"/>
      <c r="C9" s="169"/>
      <c r="D9" s="42"/>
      <c r="E9" s="9"/>
      <c r="F9" s="9"/>
      <c r="G9" s="9"/>
      <c r="H9" s="33"/>
      <c r="I9" s="42"/>
      <c r="K9" s="33"/>
      <c r="L9" s="33"/>
      <c r="M9" s="44" t="s">
        <v>67</v>
      </c>
    </row>
    <row r="10" spans="1:13" ht="9.75" customHeight="1" thickBot="1">
      <c r="A10" s="27"/>
      <c r="B10" s="27"/>
      <c r="C10" s="49"/>
      <c r="D10" s="27"/>
      <c r="E10" s="27"/>
      <c r="F10" s="27"/>
      <c r="G10" s="27"/>
      <c r="H10" s="27"/>
      <c r="I10" s="27"/>
      <c r="J10" s="27"/>
      <c r="K10" s="27"/>
      <c r="L10" s="27"/>
      <c r="M10" s="100"/>
    </row>
    <row r="11" spans="1:13" ht="19.5" customHeight="1">
      <c r="A11" s="170"/>
      <c r="B11" s="170"/>
      <c r="C11" s="171"/>
      <c r="D11" s="174" t="s">
        <v>1</v>
      </c>
      <c r="E11" s="176" t="s">
        <v>11</v>
      </c>
      <c r="F11" s="162" t="s">
        <v>41</v>
      </c>
      <c r="G11" s="162" t="s">
        <v>39</v>
      </c>
      <c r="H11" s="162" t="s">
        <v>40</v>
      </c>
      <c r="I11" s="162" t="s">
        <v>14</v>
      </c>
      <c r="J11" s="162" t="s">
        <v>15</v>
      </c>
      <c r="K11" s="164" t="s">
        <v>16</v>
      </c>
      <c r="L11" s="166" t="s">
        <v>17</v>
      </c>
      <c r="M11" s="160" t="s">
        <v>32</v>
      </c>
    </row>
    <row r="12" spans="1:16" ht="38.25" customHeight="1" thickBot="1">
      <c r="A12" s="172"/>
      <c r="B12" s="172"/>
      <c r="C12" s="173"/>
      <c r="D12" s="175"/>
      <c r="E12" s="177"/>
      <c r="F12" s="163"/>
      <c r="G12" s="163"/>
      <c r="H12" s="163"/>
      <c r="I12" s="163"/>
      <c r="J12" s="163"/>
      <c r="K12" s="165"/>
      <c r="L12" s="167"/>
      <c r="M12" s="161"/>
      <c r="N12" s="4"/>
      <c r="O12" s="4"/>
      <c r="P12" s="4"/>
    </row>
    <row r="13" spans="1:16" s="11" customFormat="1" ht="24" customHeight="1" thickBot="1">
      <c r="A13" s="50" t="s">
        <v>10</v>
      </c>
      <c r="B13" s="50" t="s">
        <v>0</v>
      </c>
      <c r="C13" s="50" t="s">
        <v>2</v>
      </c>
      <c r="D13" s="51"/>
      <c r="E13" s="51"/>
      <c r="F13" s="51"/>
      <c r="G13" s="51"/>
      <c r="H13" s="51"/>
      <c r="I13" s="52"/>
      <c r="J13" s="52"/>
      <c r="K13" s="53"/>
      <c r="L13" s="91"/>
      <c r="M13" s="92"/>
      <c r="N13" s="12"/>
      <c r="O13" s="12"/>
      <c r="P13" s="12"/>
    </row>
    <row r="14" spans="1:17" s="11" customFormat="1" ht="15" customHeight="1" thickBot="1">
      <c r="A14" s="36" t="s">
        <v>12</v>
      </c>
      <c r="B14" s="38" t="s">
        <v>13</v>
      </c>
      <c r="C14" s="39" t="s">
        <v>42</v>
      </c>
      <c r="D14" s="40" t="s">
        <v>35</v>
      </c>
      <c r="E14" s="41">
        <v>104</v>
      </c>
      <c r="F14" s="59">
        <f>COTAÇÕES!K13</f>
        <v>239</v>
      </c>
      <c r="G14" s="59">
        <f>E14*F14*0.7</f>
        <v>17399.199999999997</v>
      </c>
      <c r="H14" s="59">
        <f>E14*F14*0.3</f>
        <v>7456.799999999999</v>
      </c>
      <c r="I14" s="58">
        <f>M5</f>
        <v>0</v>
      </c>
      <c r="J14" s="95">
        <f>M5</f>
        <v>0</v>
      </c>
      <c r="K14" s="57">
        <f>TRUNC((G14*(1+I14)),2)*E14</f>
        <v>1809516.8</v>
      </c>
      <c r="L14" s="94">
        <f>TRUNC((H14*(1+J14)),2)*E14</f>
        <v>775507.2000000001</v>
      </c>
      <c r="M14" s="56">
        <f>G14+H14</f>
        <v>24855.999999999996</v>
      </c>
      <c r="N14" s="14"/>
      <c r="O14" s="12"/>
      <c r="P14" s="15"/>
      <c r="Q14" s="13"/>
    </row>
    <row r="15" spans="1:17" s="11" customFormat="1" ht="15" customHeight="1" thickBot="1">
      <c r="A15" s="36" t="s">
        <v>12</v>
      </c>
      <c r="B15" s="38" t="s">
        <v>38</v>
      </c>
      <c r="C15" s="105" t="s">
        <v>37</v>
      </c>
      <c r="D15" s="40" t="s">
        <v>35</v>
      </c>
      <c r="E15" s="106">
        <v>104</v>
      </c>
      <c r="F15" s="59">
        <f>COTAÇÕES!K17</f>
        <v>258</v>
      </c>
      <c r="G15" s="59">
        <f>E15*F15*0.7</f>
        <v>18782.399999999998</v>
      </c>
      <c r="H15" s="59">
        <f>E15*F15*0.3</f>
        <v>8049.599999999999</v>
      </c>
      <c r="I15" s="107"/>
      <c r="J15" s="107"/>
      <c r="K15" s="108"/>
      <c r="L15" s="108"/>
      <c r="M15" s="56">
        <f>G15+H15</f>
        <v>26831.999999999996</v>
      </c>
      <c r="N15" s="14"/>
      <c r="O15" s="12"/>
      <c r="P15" s="15"/>
      <c r="Q15" s="13"/>
    </row>
    <row r="16" spans="1:17" s="11" customFormat="1" ht="15" customHeight="1" thickBot="1">
      <c r="A16" s="137" t="s">
        <v>12</v>
      </c>
      <c r="B16" s="140" t="s">
        <v>60</v>
      </c>
      <c r="C16" s="105" t="s">
        <v>62</v>
      </c>
      <c r="D16" s="40" t="s">
        <v>35</v>
      </c>
      <c r="E16" s="106">
        <v>104</v>
      </c>
      <c r="F16" s="59">
        <f>COTAÇÕES!K21</f>
        <v>195</v>
      </c>
      <c r="G16" s="59">
        <f>E16*F16*0.7</f>
        <v>14196</v>
      </c>
      <c r="H16" s="59">
        <f>E16*F16*0.3</f>
        <v>6084</v>
      </c>
      <c r="I16" s="107"/>
      <c r="J16" s="107"/>
      <c r="K16" s="108"/>
      <c r="L16" s="108"/>
      <c r="M16" s="56">
        <f>G16+H16</f>
        <v>20280</v>
      </c>
      <c r="N16" s="14"/>
      <c r="O16" s="12"/>
      <c r="P16" s="15"/>
      <c r="Q16" s="13"/>
    </row>
    <row r="17" spans="1:16" s="11" customFormat="1" ht="23.25" customHeight="1" thickBot="1">
      <c r="A17" s="97"/>
      <c r="B17" s="97"/>
      <c r="C17" s="97"/>
      <c r="D17" s="98"/>
      <c r="E17" s="98"/>
      <c r="F17" s="98"/>
      <c r="G17" s="178" t="s">
        <v>66</v>
      </c>
      <c r="H17" s="178"/>
      <c r="I17" s="178"/>
      <c r="J17" s="178"/>
      <c r="K17" s="102">
        <f>SUM(K14:K14)</f>
        <v>1809516.8</v>
      </c>
      <c r="L17" s="102">
        <f>SUM(L14:L14)</f>
        <v>775507.2000000001</v>
      </c>
      <c r="M17" s="56">
        <f>SUM(M14:M16)</f>
        <v>71968</v>
      </c>
      <c r="N17" s="101"/>
      <c r="O17" s="12"/>
      <c r="P17" s="12"/>
    </row>
    <row r="18" s="11" customFormat="1" ht="11.25"/>
    <row r="19" s="11" customFormat="1" ht="11.25"/>
    <row r="20" s="11" customFormat="1" ht="11.25"/>
    <row r="21" s="11" customFormat="1" ht="11.25"/>
    <row r="22" s="11" customFormat="1" ht="11.25"/>
    <row r="23" s="11" customFormat="1" ht="11.25"/>
    <row r="24" s="11" customFormat="1" ht="11.25"/>
    <row r="25" s="11" customFormat="1" ht="11.25"/>
    <row r="26" s="11" customFormat="1" ht="11.25"/>
    <row r="27" s="11" customFormat="1" ht="11.25"/>
    <row r="28" s="11" customFormat="1" ht="11.25"/>
    <row r="29" s="11" customFormat="1" ht="11.25"/>
    <row r="30" s="11" customFormat="1" ht="11.25"/>
    <row r="31" s="11" customFormat="1" ht="11.25"/>
    <row r="32" s="11" customFormat="1" ht="11.25"/>
    <row r="33" s="11" customFormat="1" ht="11.25"/>
    <row r="34" s="11" customFormat="1" ht="11.25">
      <c r="A34" s="11" t="s">
        <v>64</v>
      </c>
    </row>
    <row r="35" s="11" customFormat="1" ht="11.25"/>
    <row r="36" s="11" customFormat="1" ht="11.25"/>
    <row r="37" s="11" customFormat="1" ht="11.25"/>
    <row r="38" s="11" customFormat="1" ht="11.25"/>
  </sheetData>
  <sheetProtection/>
  <mergeCells count="14">
    <mergeCell ref="C3:C4"/>
    <mergeCell ref="C8:C9"/>
    <mergeCell ref="A11:C12"/>
    <mergeCell ref="D11:D12"/>
    <mergeCell ref="E11:E12"/>
    <mergeCell ref="G17:J17"/>
    <mergeCell ref="F11:F12"/>
    <mergeCell ref="M11:M12"/>
    <mergeCell ref="J11:J12"/>
    <mergeCell ref="K11:K12"/>
    <mergeCell ref="L11:L12"/>
    <mergeCell ref="G11:G12"/>
    <mergeCell ref="H11:H12"/>
    <mergeCell ref="I11:I12"/>
  </mergeCells>
  <printOptions/>
  <pageMargins left="0.31496062992125984" right="0.31496062992125984" top="0.7480314960629921" bottom="0.7480314960629921" header="0" footer="0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9"/>
  <sheetViews>
    <sheetView zoomScaleSheetLayoutView="100" zoomScalePageLayoutView="0" workbookViewId="0" topLeftCell="A1">
      <pane ySplit="11" topLeftCell="A13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9.140625" style="3" bestFit="1" customWidth="1"/>
    <col min="2" max="2" width="64.57421875" style="3" bestFit="1" customWidth="1"/>
    <col min="3" max="3" width="12.7109375" style="3" customWidth="1"/>
    <col min="4" max="4" width="16.8515625" style="3" customWidth="1"/>
    <col min="5" max="5" width="19.421875" style="3" bestFit="1" customWidth="1"/>
    <col min="6" max="11" width="12.7109375" style="3" customWidth="1"/>
    <col min="12" max="16384" width="9.140625" style="3" customWidth="1"/>
  </cols>
  <sheetData>
    <row r="1" spans="1:8" s="16" customFormat="1" ht="20.25" thickBot="1">
      <c r="A1" s="20"/>
      <c r="B1" s="46" t="s">
        <v>9</v>
      </c>
      <c r="C1" s="21"/>
      <c r="D1" s="21"/>
      <c r="E1" s="22"/>
      <c r="F1" s="22"/>
      <c r="G1" s="22"/>
      <c r="H1" s="22"/>
    </row>
    <row r="2" spans="1:11" s="16" customFormat="1" ht="23.25" customHeight="1">
      <c r="A2" s="30"/>
      <c r="B2" s="47"/>
      <c r="C2" s="17"/>
      <c r="D2" s="17"/>
      <c r="E2" s="17"/>
      <c r="F2" s="17"/>
      <c r="H2" s="17"/>
      <c r="I2" s="17"/>
      <c r="J2" s="17"/>
      <c r="K2" s="45"/>
    </row>
    <row r="3" spans="1:11" s="2" customFormat="1" ht="14.25" customHeight="1">
      <c r="A3" s="5"/>
      <c r="B3" s="168" t="s">
        <v>36</v>
      </c>
      <c r="C3" s="9"/>
      <c r="D3" s="9"/>
      <c r="E3" s="9"/>
      <c r="F3" s="9"/>
      <c r="G3" s="9"/>
      <c r="H3" s="9"/>
      <c r="I3" s="9"/>
      <c r="J3" s="9"/>
      <c r="K3" s="6"/>
    </row>
    <row r="4" spans="1:11" s="2" customFormat="1" ht="14.25" customHeight="1">
      <c r="A4" s="5"/>
      <c r="B4" s="168"/>
      <c r="C4" s="5"/>
      <c r="D4" s="5"/>
      <c r="E4" s="9"/>
      <c r="F4" s="9"/>
      <c r="G4" s="7"/>
      <c r="H4" s="9"/>
      <c r="I4" s="9"/>
      <c r="J4" s="9"/>
      <c r="K4" s="10"/>
    </row>
    <row r="5" spans="1:11" s="2" customFormat="1" ht="14.25" customHeight="1">
      <c r="A5" s="5"/>
      <c r="B5" s="48" t="s">
        <v>71</v>
      </c>
      <c r="C5" s="9"/>
      <c r="D5" s="9"/>
      <c r="E5" s="8"/>
      <c r="F5" s="7"/>
      <c r="G5" s="9"/>
      <c r="H5" s="9"/>
      <c r="I5" s="9"/>
      <c r="J5" s="9"/>
      <c r="K5" s="31"/>
    </row>
    <row r="6" spans="1:11" s="2" customFormat="1" ht="14.25" customHeight="1">
      <c r="A6" s="5"/>
      <c r="B6" s="48" t="s">
        <v>68</v>
      </c>
      <c r="C6" s="5"/>
      <c r="D6" s="5"/>
      <c r="E6" s="9"/>
      <c r="F6" s="43"/>
      <c r="G6" s="9"/>
      <c r="H6" s="9"/>
      <c r="I6" s="9"/>
      <c r="J6" s="9"/>
      <c r="K6" s="44"/>
    </row>
    <row r="7" spans="1:11" s="2" customFormat="1" ht="14.25" customHeight="1">
      <c r="A7" s="5"/>
      <c r="B7" s="48"/>
      <c r="C7" s="9"/>
      <c r="D7" s="9"/>
      <c r="E7" s="9"/>
      <c r="F7" s="9"/>
      <c r="G7" s="9"/>
      <c r="H7" s="9"/>
      <c r="I7" s="9"/>
      <c r="J7" s="9"/>
      <c r="K7" s="31"/>
    </row>
    <row r="8" spans="1:11" s="2" customFormat="1" ht="14.25" customHeight="1">
      <c r="A8" s="5"/>
      <c r="B8" s="169" t="s">
        <v>18</v>
      </c>
      <c r="C8" s="9"/>
      <c r="D8" s="9"/>
      <c r="E8" s="5"/>
      <c r="F8" s="7"/>
      <c r="G8" s="9"/>
      <c r="H8" s="9"/>
      <c r="I8" s="9"/>
      <c r="J8" s="9"/>
      <c r="K8" s="31"/>
    </row>
    <row r="9" spans="1:11" s="1" customFormat="1" ht="14.25" customHeight="1">
      <c r="A9" s="25"/>
      <c r="B9" s="169"/>
      <c r="C9" s="42"/>
      <c r="D9" s="42"/>
      <c r="E9" s="33"/>
      <c r="F9" s="43"/>
      <c r="G9" s="42"/>
      <c r="H9" s="9"/>
      <c r="I9" s="9"/>
      <c r="J9" s="9"/>
      <c r="K9" s="44"/>
    </row>
    <row r="10" spans="1:11" ht="9.75" customHeight="1" thickBot="1">
      <c r="A10" s="27"/>
      <c r="B10" s="49"/>
      <c r="C10" s="27"/>
      <c r="D10" s="27"/>
      <c r="E10" s="27"/>
      <c r="F10" s="27"/>
      <c r="G10" s="27"/>
      <c r="H10" s="9"/>
      <c r="I10" s="9"/>
      <c r="J10" s="9"/>
      <c r="K10" s="28"/>
    </row>
    <row r="11" spans="1:11" s="11" customFormat="1" ht="24" customHeight="1" thickBot="1">
      <c r="A11" s="50" t="s">
        <v>0</v>
      </c>
      <c r="B11" s="50" t="s">
        <v>2</v>
      </c>
      <c r="C11" s="51" t="s">
        <v>19</v>
      </c>
      <c r="D11" s="51" t="s">
        <v>20</v>
      </c>
      <c r="E11" s="51" t="s">
        <v>21</v>
      </c>
      <c r="F11" s="51" t="s">
        <v>22</v>
      </c>
      <c r="G11" s="51" t="s">
        <v>23</v>
      </c>
      <c r="H11" s="51" t="s">
        <v>24</v>
      </c>
      <c r="I11" s="51" t="s">
        <v>25</v>
      </c>
      <c r="J11" s="51" t="s">
        <v>26</v>
      </c>
      <c r="K11" s="62" t="s">
        <v>27</v>
      </c>
    </row>
    <row r="12" spans="1:11" s="11" customFormat="1" ht="19.5" customHeight="1" thickBot="1">
      <c r="A12" s="54" t="s">
        <v>13</v>
      </c>
      <c r="B12" s="55" t="s">
        <v>42</v>
      </c>
      <c r="C12" s="54"/>
      <c r="D12" s="55"/>
      <c r="E12" s="55"/>
      <c r="F12" s="55"/>
      <c r="G12" s="55"/>
      <c r="H12" s="55"/>
      <c r="I12" s="55"/>
      <c r="J12" s="55"/>
      <c r="K12" s="66"/>
    </row>
    <row r="13" spans="1:11" s="11" customFormat="1" ht="15" customHeight="1">
      <c r="A13" s="179"/>
      <c r="B13" s="191"/>
      <c r="C13" s="64" t="s">
        <v>33</v>
      </c>
      <c r="D13" s="69" t="s">
        <v>50</v>
      </c>
      <c r="E13" s="64" t="s">
        <v>52</v>
      </c>
      <c r="F13" s="61" t="s">
        <v>54</v>
      </c>
      <c r="G13" s="67">
        <v>44392</v>
      </c>
      <c r="H13" s="68">
        <v>225</v>
      </c>
      <c r="I13" s="188">
        <f>MEDIAN(H13:H15)</f>
        <v>242</v>
      </c>
      <c r="J13" s="182">
        <f>AVERAGE(H13:H15)</f>
        <v>239</v>
      </c>
      <c r="K13" s="185">
        <f>IF(I13&lt;J13,I13,J13)</f>
        <v>239</v>
      </c>
    </row>
    <row r="14" spans="1:11" s="11" customFormat="1" ht="15" customHeight="1">
      <c r="A14" s="180"/>
      <c r="B14" s="192"/>
      <c r="C14" s="70" t="s">
        <v>34</v>
      </c>
      <c r="D14" s="71" t="s">
        <v>51</v>
      </c>
      <c r="E14" s="70" t="s">
        <v>53</v>
      </c>
      <c r="F14" s="72" t="s">
        <v>55</v>
      </c>
      <c r="G14" s="73">
        <v>44393</v>
      </c>
      <c r="H14" s="74">
        <v>250</v>
      </c>
      <c r="I14" s="189"/>
      <c r="J14" s="183"/>
      <c r="K14" s="186"/>
    </row>
    <row r="15" spans="1:11" s="11" customFormat="1" ht="15" customHeight="1" thickBot="1">
      <c r="A15" s="181"/>
      <c r="B15" s="193"/>
      <c r="C15" s="37" t="s">
        <v>57</v>
      </c>
      <c r="D15" s="71" t="s">
        <v>56</v>
      </c>
      <c r="E15" s="60" t="s">
        <v>59</v>
      </c>
      <c r="F15" s="60" t="s">
        <v>58</v>
      </c>
      <c r="G15" s="75">
        <v>44391</v>
      </c>
      <c r="H15" s="76">
        <v>242</v>
      </c>
      <c r="I15" s="190"/>
      <c r="J15" s="184"/>
      <c r="K15" s="187"/>
    </row>
    <row r="16" spans="1:11" s="11" customFormat="1" ht="19.5" customHeight="1" thickBot="1">
      <c r="A16" s="54" t="s">
        <v>38</v>
      </c>
      <c r="B16" s="55" t="s">
        <v>37</v>
      </c>
      <c r="C16" s="54"/>
      <c r="D16" s="55"/>
      <c r="E16" s="55"/>
      <c r="F16" s="55"/>
      <c r="G16" s="55"/>
      <c r="H16" s="55"/>
      <c r="I16" s="55"/>
      <c r="J16" s="55"/>
      <c r="K16" s="66"/>
    </row>
    <row r="17" spans="1:11" s="11" customFormat="1" ht="15" customHeight="1">
      <c r="A17" s="197"/>
      <c r="B17" s="191"/>
      <c r="C17" s="64" t="s">
        <v>33</v>
      </c>
      <c r="D17" s="69" t="s">
        <v>50</v>
      </c>
      <c r="E17" s="64" t="s">
        <v>52</v>
      </c>
      <c r="F17" s="61" t="s">
        <v>54</v>
      </c>
      <c r="G17" s="67">
        <v>44392</v>
      </c>
      <c r="H17" s="68">
        <v>240</v>
      </c>
      <c r="I17" s="188">
        <f>MEDIAN(H17:H19)</f>
        <v>258</v>
      </c>
      <c r="J17" s="182">
        <f>AVERAGE(H17:H19)</f>
        <v>286</v>
      </c>
      <c r="K17" s="185">
        <f>IF(I17&lt;J17,I17,J17)</f>
        <v>258</v>
      </c>
    </row>
    <row r="18" spans="1:11" s="11" customFormat="1" ht="15" customHeight="1">
      <c r="A18" s="198"/>
      <c r="B18" s="192"/>
      <c r="C18" s="70" t="s">
        <v>34</v>
      </c>
      <c r="D18" s="71" t="s">
        <v>51</v>
      </c>
      <c r="E18" s="70" t="s">
        <v>53</v>
      </c>
      <c r="F18" s="72" t="s">
        <v>55</v>
      </c>
      <c r="G18" s="73">
        <v>44393</v>
      </c>
      <c r="H18" s="74">
        <v>360</v>
      </c>
      <c r="I18" s="189"/>
      <c r="J18" s="183"/>
      <c r="K18" s="186"/>
    </row>
    <row r="19" spans="1:11" s="11" customFormat="1" ht="15" customHeight="1" thickBot="1">
      <c r="A19" s="199"/>
      <c r="B19" s="193"/>
      <c r="C19" s="37" t="s">
        <v>57</v>
      </c>
      <c r="D19" s="130" t="s">
        <v>56</v>
      </c>
      <c r="E19" s="60" t="s">
        <v>59</v>
      </c>
      <c r="F19" s="60" t="s">
        <v>58</v>
      </c>
      <c r="G19" s="75">
        <v>44391</v>
      </c>
      <c r="H19" s="76">
        <v>258</v>
      </c>
      <c r="I19" s="190"/>
      <c r="J19" s="184"/>
      <c r="K19" s="187"/>
    </row>
    <row r="20" spans="1:11" ht="13.5" thickBot="1">
      <c r="A20" s="54" t="s">
        <v>60</v>
      </c>
      <c r="B20" s="55" t="s">
        <v>61</v>
      </c>
      <c r="C20" s="54"/>
      <c r="D20" s="55"/>
      <c r="E20" s="55"/>
      <c r="F20" s="55"/>
      <c r="G20" s="55"/>
      <c r="H20" s="55"/>
      <c r="I20" s="55"/>
      <c r="J20" s="55"/>
      <c r="K20" s="66"/>
    </row>
    <row r="21" spans="1:11" ht="12.75">
      <c r="A21" s="197"/>
      <c r="B21" s="191"/>
      <c r="C21" s="141" t="s">
        <v>33</v>
      </c>
      <c r="D21" s="142" t="s">
        <v>50</v>
      </c>
      <c r="E21" s="141" t="s">
        <v>52</v>
      </c>
      <c r="F21" s="143" t="s">
        <v>54</v>
      </c>
      <c r="G21" s="144">
        <v>44392</v>
      </c>
      <c r="H21" s="145">
        <v>205</v>
      </c>
      <c r="I21" s="200">
        <f>MEDIAN(H21:H23)</f>
        <v>195</v>
      </c>
      <c r="J21" s="203">
        <f>AVERAGE(H21:H23)</f>
        <v>196.66666666666666</v>
      </c>
      <c r="K21" s="194">
        <f>IF(I21&lt;J21,I21,J21)</f>
        <v>195</v>
      </c>
    </row>
    <row r="22" spans="1:11" ht="12.75">
      <c r="A22" s="198"/>
      <c r="B22" s="192"/>
      <c r="C22" s="146" t="s">
        <v>34</v>
      </c>
      <c r="D22" s="147" t="s">
        <v>51</v>
      </c>
      <c r="E22" s="146" t="s">
        <v>53</v>
      </c>
      <c r="F22" s="148" t="s">
        <v>55</v>
      </c>
      <c r="G22" s="149">
        <v>44393</v>
      </c>
      <c r="H22" s="150">
        <v>190</v>
      </c>
      <c r="I22" s="201"/>
      <c r="J22" s="204"/>
      <c r="K22" s="195"/>
    </row>
    <row r="23" spans="1:11" ht="13.5" thickBot="1">
      <c r="A23" s="199"/>
      <c r="B23" s="193"/>
      <c r="C23" s="40" t="s">
        <v>57</v>
      </c>
      <c r="D23" s="151" t="s">
        <v>56</v>
      </c>
      <c r="E23" s="152" t="s">
        <v>59</v>
      </c>
      <c r="F23" s="152" t="s">
        <v>58</v>
      </c>
      <c r="G23" s="153">
        <v>44391</v>
      </c>
      <c r="H23" s="154">
        <v>195</v>
      </c>
      <c r="I23" s="202"/>
      <c r="J23" s="205"/>
      <c r="K23" s="196"/>
    </row>
    <row r="27" ht="12.75">
      <c r="F27" s="63"/>
    </row>
    <row r="28" ht="12.75">
      <c r="F28" s="63"/>
    </row>
    <row r="29" ht="12.75">
      <c r="A29" s="83"/>
    </row>
  </sheetData>
  <sheetProtection/>
  <mergeCells count="17">
    <mergeCell ref="K21:K23"/>
    <mergeCell ref="B3:B4"/>
    <mergeCell ref="B8:B9"/>
    <mergeCell ref="A21:A23"/>
    <mergeCell ref="B21:B23"/>
    <mergeCell ref="I21:I23"/>
    <mergeCell ref="J21:J23"/>
    <mergeCell ref="A17:A19"/>
    <mergeCell ref="B17:B19"/>
    <mergeCell ref="I17:I19"/>
    <mergeCell ref="A13:A15"/>
    <mergeCell ref="J17:J19"/>
    <mergeCell ref="K17:K19"/>
    <mergeCell ref="I13:I15"/>
    <mergeCell ref="J13:J15"/>
    <mergeCell ref="K13:K15"/>
    <mergeCell ref="B13:B15"/>
  </mergeCells>
  <printOptions/>
  <pageMargins left="0.31496062992125984" right="0.31496062992125984" top="0.7480314960629921" bottom="0.7480314960629921" header="0" footer="0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8"/>
  <sheetViews>
    <sheetView tabSelected="1" view="pageBreakPreview" zoomScaleNormal="85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A11" sqref="A11:B12"/>
    </sheetView>
  </sheetViews>
  <sheetFormatPr defaultColWidth="9.140625" defaultRowHeight="15"/>
  <cols>
    <col min="1" max="1" width="6.00390625" style="3" customWidth="1"/>
    <col min="2" max="2" width="63.28125" style="3" customWidth="1"/>
    <col min="3" max="3" width="12.421875" style="3" customWidth="1"/>
    <col min="4" max="19" width="12.57421875" style="3" customWidth="1"/>
    <col min="20" max="16384" width="9.140625" style="3" customWidth="1"/>
  </cols>
  <sheetData>
    <row r="1" spans="1:19" s="16" customFormat="1" ht="19.5" thickBot="1">
      <c r="A1" s="19"/>
      <c r="B1" s="87" t="s">
        <v>9</v>
      </c>
      <c r="C1" s="120"/>
      <c r="G1" s="78"/>
      <c r="K1" s="78"/>
      <c r="O1" s="78"/>
      <c r="S1" s="78"/>
    </row>
    <row r="2" spans="1:19" s="16" customFormat="1" ht="23.25" customHeight="1">
      <c r="A2" s="29"/>
      <c r="B2" s="88"/>
      <c r="C2" s="121"/>
      <c r="G2" s="78"/>
      <c r="K2" s="78"/>
      <c r="O2" s="78"/>
      <c r="S2" s="78"/>
    </row>
    <row r="3" spans="1:19" s="2" customFormat="1" ht="9.75" customHeight="1">
      <c r="A3" s="23" t="s">
        <v>4</v>
      </c>
      <c r="B3" s="209" t="s">
        <v>65</v>
      </c>
      <c r="C3" s="122"/>
      <c r="G3" s="3"/>
      <c r="K3" s="3"/>
      <c r="O3" s="3"/>
      <c r="S3" s="3"/>
    </row>
    <row r="4" spans="1:19" s="2" customFormat="1" ht="15" customHeight="1">
      <c r="A4" s="23"/>
      <c r="B4" s="209"/>
      <c r="C4" s="122"/>
      <c r="G4" s="3"/>
      <c r="K4" s="159"/>
      <c r="O4" s="159"/>
      <c r="S4" s="3"/>
    </row>
    <row r="5" spans="1:19" s="2" customFormat="1" ht="15" customHeight="1">
      <c r="A5" s="23"/>
      <c r="B5" s="89" t="s">
        <v>69</v>
      </c>
      <c r="C5" s="8"/>
      <c r="G5" s="3"/>
      <c r="K5" s="3"/>
      <c r="N5" s="155"/>
      <c r="O5" s="3"/>
      <c r="S5" s="3"/>
    </row>
    <row r="6" spans="1:19" s="2" customFormat="1" ht="15" customHeight="1">
      <c r="A6" s="23"/>
      <c r="B6" s="89" t="s">
        <v>68</v>
      </c>
      <c r="C6" s="8"/>
      <c r="E6" s="155"/>
      <c r="G6" s="159"/>
      <c r="K6" s="3"/>
      <c r="O6" s="3"/>
      <c r="S6" s="3"/>
    </row>
    <row r="7" spans="1:19" s="2" customFormat="1" ht="15" customHeight="1">
      <c r="A7" s="23"/>
      <c r="B7" s="89"/>
      <c r="C7" s="8"/>
      <c r="G7" s="3"/>
      <c r="I7" s="155"/>
      <c r="K7" s="3"/>
      <c r="O7" s="3"/>
      <c r="P7" s="155"/>
      <c r="S7" s="3"/>
    </row>
    <row r="8" spans="1:19" s="2" customFormat="1" ht="15" customHeight="1">
      <c r="A8" s="23"/>
      <c r="B8" s="210" t="s">
        <v>28</v>
      </c>
      <c r="C8" s="123"/>
      <c r="E8" s="155"/>
      <c r="G8" s="3"/>
      <c r="K8" s="3"/>
      <c r="O8" s="3"/>
      <c r="S8" s="3"/>
    </row>
    <row r="9" spans="1:19" s="1" customFormat="1" ht="15" customHeight="1">
      <c r="A9" s="24"/>
      <c r="B9" s="210"/>
      <c r="C9" s="123"/>
      <c r="G9" s="79"/>
      <c r="K9" s="79"/>
      <c r="O9" s="79"/>
      <c r="S9" s="79"/>
    </row>
    <row r="10" spans="1:19" ht="11.25" customHeight="1" thickBot="1">
      <c r="A10" s="26"/>
      <c r="B10" s="28"/>
      <c r="C10" s="124"/>
      <c r="G10" s="80"/>
      <c r="K10" s="80"/>
      <c r="O10" s="80"/>
      <c r="S10" s="80"/>
    </row>
    <row r="11" spans="1:19" ht="27.75" customHeight="1">
      <c r="A11" s="211" t="s">
        <v>3</v>
      </c>
      <c r="B11" s="171"/>
      <c r="C11" s="213" t="s">
        <v>49</v>
      </c>
      <c r="D11" s="208" t="s">
        <v>7</v>
      </c>
      <c r="E11" s="207"/>
      <c r="F11" s="206" t="s">
        <v>8</v>
      </c>
      <c r="G11" s="207"/>
      <c r="H11" s="206" t="s">
        <v>43</v>
      </c>
      <c r="I11" s="207"/>
      <c r="J11" s="206" t="s">
        <v>44</v>
      </c>
      <c r="K11" s="207"/>
      <c r="L11" s="206" t="s">
        <v>45</v>
      </c>
      <c r="M11" s="207"/>
      <c r="N11" s="206" t="s">
        <v>46</v>
      </c>
      <c r="O11" s="207"/>
      <c r="P11" s="206" t="s">
        <v>47</v>
      </c>
      <c r="Q11" s="207"/>
      <c r="R11" s="103" t="s">
        <v>48</v>
      </c>
      <c r="S11" s="104"/>
    </row>
    <row r="12" spans="1:19" ht="20.25" customHeight="1" thickBot="1">
      <c r="A12" s="212"/>
      <c r="B12" s="173"/>
      <c r="C12" s="214"/>
      <c r="D12" s="128" t="s">
        <v>30</v>
      </c>
      <c r="E12" s="35" t="s">
        <v>29</v>
      </c>
      <c r="F12" s="32" t="s">
        <v>30</v>
      </c>
      <c r="G12" s="35" t="s">
        <v>29</v>
      </c>
      <c r="H12" s="32" t="s">
        <v>30</v>
      </c>
      <c r="I12" s="35" t="s">
        <v>29</v>
      </c>
      <c r="J12" s="32" t="s">
        <v>30</v>
      </c>
      <c r="K12" s="35" t="s">
        <v>29</v>
      </c>
      <c r="L12" s="32" t="s">
        <v>30</v>
      </c>
      <c r="M12" s="35" t="s">
        <v>29</v>
      </c>
      <c r="N12" s="32" t="s">
        <v>30</v>
      </c>
      <c r="O12" s="35" t="s">
        <v>29</v>
      </c>
      <c r="P12" s="32" t="s">
        <v>30</v>
      </c>
      <c r="Q12" s="35" t="s">
        <v>29</v>
      </c>
      <c r="R12" s="32" t="s">
        <v>30</v>
      </c>
      <c r="S12" s="35" t="s">
        <v>29</v>
      </c>
    </row>
    <row r="13" spans="1:19" s="11" customFormat="1" ht="24" customHeight="1" thickBot="1">
      <c r="A13" s="131" t="s">
        <v>6</v>
      </c>
      <c r="B13" s="133" t="s">
        <v>2</v>
      </c>
      <c r="C13" s="215"/>
      <c r="D13" s="129"/>
      <c r="E13" s="86"/>
      <c r="F13" s="77"/>
      <c r="G13" s="86"/>
      <c r="H13" s="84"/>
      <c r="I13" s="86"/>
      <c r="J13" s="77"/>
      <c r="K13" s="86"/>
      <c r="L13" s="84"/>
      <c r="M13" s="86"/>
      <c r="N13" s="77"/>
      <c r="O13" s="86"/>
      <c r="P13" s="84"/>
      <c r="Q13" s="86"/>
      <c r="R13" s="77"/>
      <c r="S13" s="86"/>
    </row>
    <row r="14" spans="1:19" s="11" customFormat="1" ht="19.5" customHeight="1" thickBot="1">
      <c r="A14" s="135">
        <v>1</v>
      </c>
      <c r="B14" s="66" t="s">
        <v>42</v>
      </c>
      <c r="C14" s="132">
        <f>ORÇAMENTO!M14</f>
        <v>24855.999999999996</v>
      </c>
      <c r="D14" s="125">
        <f>ORÇAMENTO!M14*E14</f>
        <v>6213.999999999999</v>
      </c>
      <c r="E14" s="110">
        <v>0.25</v>
      </c>
      <c r="F14" s="109">
        <f>ORÇAMENTO!M14*G14</f>
        <v>8699.599999999999</v>
      </c>
      <c r="G14" s="110">
        <v>0.35</v>
      </c>
      <c r="H14" s="109">
        <f>ORÇAMENTO!M14*I14</f>
        <v>9942.4</v>
      </c>
      <c r="I14" s="110">
        <v>0.4</v>
      </c>
      <c r="J14" s="138"/>
      <c r="K14" s="139"/>
      <c r="L14" s="113"/>
      <c r="M14" s="114"/>
      <c r="N14" s="115"/>
      <c r="O14" s="116"/>
      <c r="P14" s="113"/>
      <c r="Q14" s="114"/>
      <c r="R14" s="115"/>
      <c r="S14" s="116"/>
    </row>
    <row r="15" spans="1:19" s="11" customFormat="1" ht="19.5" customHeight="1" thickBot="1">
      <c r="A15" s="134">
        <v>2</v>
      </c>
      <c r="B15" s="136" t="s">
        <v>37</v>
      </c>
      <c r="C15" s="132">
        <f>ORÇAMENTO!M15</f>
        <v>26831.999999999996</v>
      </c>
      <c r="D15" s="126"/>
      <c r="E15" s="118"/>
      <c r="F15" s="115"/>
      <c r="G15" s="114"/>
      <c r="H15" s="117"/>
      <c r="I15" s="118"/>
      <c r="J15" s="109">
        <f>ORÇAMENTO!M15*K15</f>
        <v>4024.7999999999993</v>
      </c>
      <c r="K15" s="110">
        <v>0.15</v>
      </c>
      <c r="L15" s="109">
        <f>ORÇAMENTO!M15*M15</f>
        <v>5366.4</v>
      </c>
      <c r="M15" s="110">
        <v>0.2</v>
      </c>
      <c r="N15" s="109">
        <f>ORÇAMENTO!M15*O15</f>
        <v>5366.4</v>
      </c>
      <c r="O15" s="110">
        <v>0.2</v>
      </c>
      <c r="P15" s="109">
        <f>ORÇAMENTO!M15*Q15</f>
        <v>5366.4</v>
      </c>
      <c r="Q15" s="111">
        <v>0.2</v>
      </c>
      <c r="R15" s="109">
        <f>ORÇAMENTO!M15*S15</f>
        <v>6707.999999999999</v>
      </c>
      <c r="S15" s="112">
        <v>0.25</v>
      </c>
    </row>
    <row r="16" spans="1:19" s="11" customFormat="1" ht="19.5" customHeight="1" thickBot="1">
      <c r="A16" s="135">
        <v>3</v>
      </c>
      <c r="B16" s="136" t="s">
        <v>61</v>
      </c>
      <c r="C16" s="132">
        <f>ORÇAMENTO!M16</f>
        <v>20280</v>
      </c>
      <c r="D16" s="126"/>
      <c r="E16" s="118"/>
      <c r="F16" s="115"/>
      <c r="G16" s="114"/>
      <c r="H16" s="117"/>
      <c r="I16" s="118"/>
      <c r="J16" s="138"/>
      <c r="K16" s="139"/>
      <c r="L16" s="138"/>
      <c r="M16" s="139"/>
      <c r="N16" s="109">
        <f>ORÇAMENTO!M16*O16</f>
        <v>5070</v>
      </c>
      <c r="O16" s="110">
        <v>0.25</v>
      </c>
      <c r="P16" s="109">
        <f>ORÇAMENTO!M16*Q16</f>
        <v>7098</v>
      </c>
      <c r="Q16" s="111">
        <v>0.35</v>
      </c>
      <c r="R16" s="109">
        <f>ORÇAMENTO!M16*S16</f>
        <v>8112</v>
      </c>
      <c r="S16" s="112">
        <v>0.4</v>
      </c>
    </row>
    <row r="17" spans="1:19" s="11" customFormat="1" ht="24.75" customHeight="1" thickBot="1">
      <c r="A17" s="82" t="s">
        <v>31</v>
      </c>
      <c r="B17" s="81"/>
      <c r="C17" s="127">
        <f>SUM(C14:C16)</f>
        <v>71968</v>
      </c>
      <c r="D17" s="85">
        <f>SUM(D14:D15)</f>
        <v>6213.999999999999</v>
      </c>
      <c r="E17" s="119">
        <f>(D17/C17)</f>
        <v>0.08634393063583813</v>
      </c>
      <c r="F17" s="85">
        <f>SUM(F14:F15)</f>
        <v>8699.599999999999</v>
      </c>
      <c r="G17" s="119">
        <f>(F17/C17)</f>
        <v>0.1208815028901734</v>
      </c>
      <c r="H17" s="85">
        <f>SUM(H14:H15)</f>
        <v>9942.4</v>
      </c>
      <c r="I17" s="119">
        <f>(H17/C17)</f>
        <v>0.13815028901734103</v>
      </c>
      <c r="J17" s="85">
        <f>SUM(J14:J15)</f>
        <v>4024.7999999999993</v>
      </c>
      <c r="K17" s="119">
        <f>(J17/C17)</f>
        <v>0.05592485549132947</v>
      </c>
      <c r="L17" s="85">
        <f>SUM(L14:L15)</f>
        <v>5366.4</v>
      </c>
      <c r="M17" s="119">
        <f>(L17/C17)</f>
        <v>0.0745664739884393</v>
      </c>
      <c r="N17" s="85">
        <f>SUM(N14:N16)</f>
        <v>10436.4</v>
      </c>
      <c r="O17" s="119">
        <f>(N17/C17)</f>
        <v>0.14501445086705203</v>
      </c>
      <c r="P17" s="85">
        <f>SUM(P14:P16)</f>
        <v>12464.4</v>
      </c>
      <c r="Q17" s="119">
        <f>(P17/C17)</f>
        <v>0.1731936416184971</v>
      </c>
      <c r="R17" s="85">
        <f>SUM(R14:R16)</f>
        <v>14820</v>
      </c>
      <c r="S17" s="158">
        <f>(R17/C17)</f>
        <v>0.20592485549132947</v>
      </c>
    </row>
    <row r="18" spans="4:19" s="11" customFormat="1" ht="11.25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="11" customFormat="1" ht="11.25"/>
    <row r="20" s="11" customFormat="1" ht="11.25"/>
    <row r="21" s="11" customFormat="1" ht="11.25"/>
    <row r="22" s="11" customFormat="1" ht="11.25"/>
    <row r="23" s="11" customFormat="1" ht="11.25"/>
    <row r="24" s="11" customFormat="1" ht="11.25"/>
    <row r="25" s="11" customFormat="1" ht="11.25"/>
    <row r="26" s="11" customFormat="1" ht="11.25"/>
    <row r="27" s="11" customFormat="1" ht="11.25"/>
    <row r="28" s="11" customFormat="1" ht="11.25"/>
    <row r="29" s="11" customFormat="1" ht="11.25"/>
    <row r="30" s="11" customFormat="1" ht="11.25"/>
    <row r="31" s="11" customFormat="1" ht="11.25"/>
    <row r="32" s="11" customFormat="1" ht="11.25"/>
    <row r="33" s="11" customFormat="1" ht="11.25"/>
    <row r="34" s="11" customFormat="1" ht="11.25"/>
    <row r="35" s="11" customFormat="1" ht="11.25"/>
    <row r="36" s="11" customFormat="1" ht="11.25"/>
    <row r="37" s="11" customFormat="1" ht="11.25"/>
  </sheetData>
  <sheetProtection/>
  <mergeCells count="13">
    <mergeCell ref="J11:K11"/>
    <mergeCell ref="C11:C13"/>
    <mergeCell ref="L11:M11"/>
    <mergeCell ref="N11:O11"/>
    <mergeCell ref="P11:Q11"/>
    <mergeCell ref="D11:E11"/>
    <mergeCell ref="F11:G11"/>
    <mergeCell ref="B3:B4"/>
    <mergeCell ref="B8:B9"/>
    <mergeCell ref="A11:B12"/>
    <mergeCell ref="H11:I11"/>
  </mergeCells>
  <printOptions/>
  <pageMargins left="0.31496062992125984" right="0.31496062992125984" top="0.7480314960629921" bottom="0.7480314960629921" header="0" footer="0"/>
  <pageSetup fitToHeight="0" fitToWidth="1" horizontalDpi="600" verticalDpi="600" orientation="landscape" pageOrder="overThenDown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eduardo.mallmann@portoalegre.rs.gov.br</dc:creator>
  <cp:keywords/>
  <dc:description/>
  <cp:lastModifiedBy>Luciano Saldanha Varela</cp:lastModifiedBy>
  <cp:lastPrinted>2020-04-03T13:39:16Z</cp:lastPrinted>
  <dcterms:created xsi:type="dcterms:W3CDTF">2019-02-05T11:51:54Z</dcterms:created>
  <dcterms:modified xsi:type="dcterms:W3CDTF">2021-09-22T14:48:43Z</dcterms:modified>
  <cp:category/>
  <cp:version/>
  <cp:contentType/>
  <cp:contentStatus/>
</cp:coreProperties>
</file>